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32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C58" i="1" l="1"/>
  <c r="Q60" i="1"/>
  <c r="X50" i="1" l="1"/>
  <c r="AC50" i="1" s="1"/>
  <c r="X49" i="1"/>
  <c r="AC49" i="1" s="1"/>
  <c r="X48" i="1"/>
  <c r="X47" i="1"/>
  <c r="X46" i="1"/>
  <c r="X45" i="1"/>
  <c r="X44" i="1"/>
  <c r="X43" i="1"/>
  <c r="AC6" i="1" l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3" i="1"/>
  <c r="AC44" i="1"/>
  <c r="AC45" i="1"/>
  <c r="AC46" i="1"/>
  <c r="AC47" i="1"/>
  <c r="AC48" i="1"/>
  <c r="AC54" i="1"/>
  <c r="AC55" i="1"/>
  <c r="AC5" i="1"/>
  <c r="AC56" i="1" l="1"/>
  <c r="AC60" i="1" s="1"/>
  <c r="AC51" i="1"/>
  <c r="AC40" i="1"/>
  <c r="L60" i="1" l="1"/>
  <c r="M60" i="1"/>
  <c r="C60" i="1"/>
  <c r="D60" i="1"/>
  <c r="E60" i="1"/>
  <c r="F60" i="1"/>
  <c r="G60" i="1"/>
  <c r="H60" i="1"/>
  <c r="I60" i="1"/>
  <c r="J60" i="1"/>
  <c r="K60" i="1"/>
  <c r="N60" i="1"/>
  <c r="O60" i="1"/>
  <c r="P60" i="1"/>
  <c r="R60" i="1"/>
  <c r="S60" i="1"/>
  <c r="T60" i="1"/>
  <c r="U60" i="1"/>
  <c r="V60" i="1"/>
  <c r="W60" i="1"/>
  <c r="X60" i="1"/>
  <c r="Y60" i="1"/>
  <c r="Z60" i="1"/>
  <c r="AA60" i="1"/>
</calcChain>
</file>

<file path=xl/sharedStrings.xml><?xml version="1.0" encoding="utf-8"?>
<sst xmlns="http://schemas.openxmlformats.org/spreadsheetml/2006/main" count="107" uniqueCount="71">
  <si>
    <t>L.p.</t>
  </si>
  <si>
    <t>P-1b</t>
  </si>
  <si>
    <t>P-2b</t>
  </si>
  <si>
    <t>P-4</t>
  </si>
  <si>
    <t>P-6</t>
  </si>
  <si>
    <t>P-7a</t>
  </si>
  <si>
    <t>P-7b</t>
  </si>
  <si>
    <t>P-10</t>
  </si>
  <si>
    <t>P-12</t>
  </si>
  <si>
    <t>P-14</t>
  </si>
  <si>
    <t>P-13</t>
  </si>
  <si>
    <t>P-17</t>
  </si>
  <si>
    <t>P-18</t>
  </si>
  <si>
    <t>P-19</t>
  </si>
  <si>
    <t>P-20</t>
  </si>
  <si>
    <t>P-21</t>
  </si>
  <si>
    <t>P-24</t>
  </si>
  <si>
    <t>1-go Maja</t>
  </si>
  <si>
    <t>Armii Krajowej</t>
  </si>
  <si>
    <t>Broniewskiego</t>
  </si>
  <si>
    <t>Kopernika</t>
  </si>
  <si>
    <t>Kolejowa</t>
  </si>
  <si>
    <t>m2</t>
  </si>
  <si>
    <t>Suma</t>
  </si>
  <si>
    <t>P-1e</t>
  </si>
  <si>
    <t>Razem</t>
  </si>
  <si>
    <t xml:space="preserve"> TAXI</t>
  </si>
  <si>
    <t>Ulica/ miejsc.</t>
  </si>
  <si>
    <t>P-25</t>
  </si>
  <si>
    <t>P-3a/b</t>
  </si>
  <si>
    <t>P-8a</t>
  </si>
  <si>
    <t>P-8e</t>
  </si>
  <si>
    <t>P-8f</t>
  </si>
  <si>
    <t>Wierzbowa</t>
  </si>
  <si>
    <t>Brzozowa</t>
  </si>
  <si>
    <t>Akacjowa</t>
  </si>
  <si>
    <t>Klonowa</t>
  </si>
  <si>
    <t>Leśna</t>
  </si>
  <si>
    <t>Rzeźnicka</t>
  </si>
  <si>
    <t>Kasprowicza</t>
  </si>
  <si>
    <t>Słowiańska</t>
  </si>
  <si>
    <t>Os. Lesk</t>
  </si>
  <si>
    <t>Letnia</t>
  </si>
  <si>
    <t>Targowa</t>
  </si>
  <si>
    <t>Grunwaldzka</t>
  </si>
  <si>
    <t>Młynowa</t>
  </si>
  <si>
    <t>Mazurska</t>
  </si>
  <si>
    <t>Zamkowa</t>
  </si>
  <si>
    <t>Cisowa</t>
  </si>
  <si>
    <t>Warmińska</t>
  </si>
  <si>
    <t>Dąbrowskiej</t>
  </si>
  <si>
    <t>Norwida</t>
  </si>
  <si>
    <t>Czerwonego Krzyża</t>
  </si>
  <si>
    <t>Gdańska</t>
  </si>
  <si>
    <t>Gołdapska</t>
  </si>
  <si>
    <t>Os. Siejnik</t>
  </si>
  <si>
    <t>Osiedle Siejnik</t>
  </si>
  <si>
    <t>Plac Wolności</t>
  </si>
  <si>
    <t>Pola dla osób niepełnospawnych w kolorze niebieskim</t>
  </si>
  <si>
    <t>Masa chemoutwardzalna</t>
  </si>
  <si>
    <t>Plac Wolności (biały)</t>
  </si>
  <si>
    <t>Plac Wolności (czerwony)</t>
  </si>
  <si>
    <t>P-8b</t>
  </si>
  <si>
    <t>P-8d</t>
  </si>
  <si>
    <t>Sembrzyckiego</t>
  </si>
  <si>
    <t>Cienkowarstwowe w kolorze białym</t>
  </si>
  <si>
    <t>Wojska Polskiego</t>
  </si>
  <si>
    <t>Składowa</t>
  </si>
  <si>
    <t>razem</t>
  </si>
  <si>
    <t xml:space="preserve">   </t>
  </si>
  <si>
    <t>Przejścia w kolorze czerwonym cienkowarstwowym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</si>
</sst>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</font>
    <font>
      <b/>
      <sz val="10"/>
      <name val="Arial"/>
      <family val="2"/>
      <charset val="238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0" borderId="0" xfId="0" applyFont="1" applyBorder="1"/>
    <xf numFmtId="2" fontId="3" fillId="0" borderId="0" xfId="0" applyNumberFormat="1" applyFont="1" applyBorder="1"/>
    <xf numFmtId="2" fontId="3" fillId="0" borderId="0" xfId="1" applyNumberFormat="1" applyFont="1"/>
    <xf numFmtId="0" fontId="4" fillId="0" borderId="0" xfId="0" applyFont="1"/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2" fontId="5" fillId="0" borderId="1" xfId="0" applyNumberFormat="1" applyFont="1" applyBorder="1"/>
    <xf numFmtId="2" fontId="6" fillId="0" borderId="1" xfId="0" applyNumberFormat="1" applyFont="1" applyFill="1" applyBorder="1"/>
    <xf numFmtId="2" fontId="6" fillId="0" borderId="1" xfId="0" applyNumberFormat="1" applyFont="1" applyBorder="1"/>
    <xf numFmtId="0" fontId="6" fillId="0" borderId="1" xfId="0" applyNumberFormat="1" applyFont="1" applyBorder="1"/>
    <xf numFmtId="0" fontId="6" fillId="0" borderId="1" xfId="0" applyFont="1" applyFill="1" applyBorder="1"/>
    <xf numFmtId="0" fontId="5" fillId="0" borderId="1" xfId="0" applyNumberFormat="1" applyFont="1" applyBorder="1"/>
    <xf numFmtId="0" fontId="5" fillId="0" borderId="1" xfId="0" applyNumberFormat="1" applyFont="1" applyFill="1" applyBorder="1"/>
    <xf numFmtId="2" fontId="5" fillId="0" borderId="1" xfId="0" applyNumberFormat="1" applyFont="1" applyFill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wrapText="1"/>
    </xf>
    <xf numFmtId="2" fontId="6" fillId="0" borderId="2" xfId="0" applyNumberFormat="1" applyFont="1" applyFill="1" applyBorder="1"/>
    <xf numFmtId="0" fontId="6" fillId="0" borderId="3" xfId="0" applyFont="1" applyFill="1" applyBorder="1"/>
    <xf numFmtId="0" fontId="8" fillId="0" borderId="1" xfId="0" applyFont="1" applyBorder="1"/>
    <xf numFmtId="2" fontId="8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Fill="1" applyBorder="1"/>
    <xf numFmtId="0" fontId="5" fillId="0" borderId="0" xfId="0" applyNumberFormat="1" applyFont="1"/>
    <xf numFmtId="2" fontId="6" fillId="0" borderId="3" xfId="0" applyNumberFormat="1" applyFont="1" applyFill="1" applyBorder="1"/>
    <xf numFmtId="0" fontId="2" fillId="0" borderId="1" xfId="0" applyFont="1" applyFill="1" applyBorder="1" applyProtection="1">
      <protection locked="0"/>
    </xf>
  </cellXfs>
  <cellStyles count="2">
    <cellStyle name="Dziesiętny" xfId="1" builtinId="3"/>
    <cellStyle name="Normalny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2:AC60" totalsRowCount="1" headerRowDxfId="60" dataDxfId="59" totalsRowDxfId="58" headerRowCellStyle="Normalny" dataCellStyle="Normalny" totalsRowCellStyle="Normalny">
  <autoFilter ref="A2:AC59"/>
  <tableColumns count="29">
    <tableColumn id="1" name="L.p." totalsRowLabel="Suma" dataDxfId="57" totalsRowDxfId="28" dataCellStyle="Normalny"/>
    <tableColumn id="2" name="Ulica/ miejsc." dataDxfId="56" totalsRowDxfId="27" dataCellStyle="Normalny"/>
    <tableColumn id="3" name="P-1b" totalsRowFunction="sum" dataDxfId="55" totalsRowDxfId="26" dataCellStyle="Normalny"/>
    <tableColumn id="23" name="P-1e" totalsRowFunction="sum" dataDxfId="54" totalsRowDxfId="25" dataCellStyle="Normalny"/>
    <tableColumn id="4" name="P-2b" totalsRowFunction="sum" dataDxfId="53" totalsRowDxfId="24" dataCellStyle="Normalny"/>
    <tableColumn id="5" name="P-3a/b" totalsRowFunction="sum" dataDxfId="52" totalsRowDxfId="23" dataCellStyle="Normalny"/>
    <tableColumn id="6" name="P-4" totalsRowFunction="sum" dataDxfId="51" totalsRowDxfId="22" dataCellStyle="Normalny"/>
    <tableColumn id="7" name="P-6" totalsRowFunction="sum" dataDxfId="50" totalsRowDxfId="21" dataCellStyle="Normalny"/>
    <tableColumn id="8" name="P-7a" totalsRowFunction="sum" dataDxfId="49" totalsRowDxfId="20" dataCellStyle="Normalny"/>
    <tableColumn id="9" name="P-7b" totalsRowFunction="sum" dataDxfId="48" totalsRowDxfId="19" dataCellStyle="Normalny"/>
    <tableColumn id="27" name="P-8a" totalsRowFunction="sum" dataDxfId="47" totalsRowDxfId="18"/>
    <tableColumn id="28" name="P-8b" totalsRowFunction="sum" dataDxfId="46" totalsRowDxfId="17"/>
    <tableColumn id="29" name="P-8d" totalsRowFunction="sum" dataDxfId="45" totalsRowDxfId="16"/>
    <tableColumn id="10" name="P-8e" totalsRowFunction="sum" dataDxfId="44" totalsRowDxfId="15" dataCellStyle="Normalny"/>
    <tableColumn id="11" name="P-8f" totalsRowFunction="sum" dataDxfId="43" totalsRowDxfId="14" dataCellStyle="Normalny"/>
    <tableColumn id="12" name=" TAXI" totalsRowFunction="sum" dataDxfId="42" totalsRowDxfId="13" dataCellStyle="Normalny"/>
    <tableColumn id="13" name="P-10" totalsRowFunction="sum" dataDxfId="41" totalsRowDxfId="12" dataCellStyle="Normalny"/>
    <tableColumn id="14" name="P-12" totalsRowFunction="sum" dataDxfId="40" totalsRowDxfId="11" dataCellStyle="Normalny"/>
    <tableColumn id="15" name="P-13" totalsRowFunction="sum" dataDxfId="39" totalsRowDxfId="10" dataCellStyle="Normalny"/>
    <tableColumn id="16" name="P-14" totalsRowFunction="sum" dataDxfId="38" totalsRowDxfId="9" dataCellStyle="Normalny"/>
    <tableColumn id="17" name="P-17" totalsRowFunction="sum" dataDxfId="37" totalsRowDxfId="8" dataCellStyle="Normalny"/>
    <tableColumn id="18" name="P-18" totalsRowFunction="sum" dataDxfId="36" totalsRowDxfId="7" dataCellStyle="Normalny"/>
    <tableColumn id="19" name="P-19" totalsRowFunction="sum" dataDxfId="35" totalsRowDxfId="6" dataCellStyle="Normalny"/>
    <tableColumn id="20" name="P-20" totalsRowFunction="sum" dataDxfId="34" totalsRowDxfId="5" dataCellStyle="Normalny"/>
    <tableColumn id="21" name="P-21" totalsRowFunction="sum" dataDxfId="33" totalsRowDxfId="4" dataCellStyle="Normalny"/>
    <tableColumn id="22" name="P-24" totalsRowFunction="sum" dataDxfId="32" totalsRowDxfId="3" dataCellStyle="Normalny"/>
    <tableColumn id="25" name="P-25" totalsRowFunction="sum" dataDxfId="31" totalsRowDxfId="2"/>
    <tableColumn id="26" name="   " dataDxfId="30" totalsRowDxfId="1" dataCellStyle="Normalny"/>
    <tableColumn id="24" name="Razem" totalsRowFunction="custom" dataDxfId="29" totalsRowDxfId="0" dataCellStyle="Normalny">
      <calculatedColumnFormula>SUBTOTAL(109,AC2)</calculatedColumnFormula>
      <totalsRowFormula>SUM(AC40+AC51+AC56+AC58)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C63"/>
  <sheetViews>
    <sheetView tabSelected="1" topLeftCell="A31" zoomScaleNormal="100" zoomScalePageLayoutView="85" workbookViewId="0">
      <selection activeCell="B64" sqref="B64"/>
    </sheetView>
  </sheetViews>
  <sheetFormatPr defaultRowHeight="14.25"/>
  <cols>
    <col min="1" max="1" width="3.5" customWidth="1"/>
    <col min="2" max="2" width="39.625" customWidth="1"/>
    <col min="3" max="9" width="6.625" customWidth="1"/>
    <col min="10" max="10" width="6.5" customWidth="1"/>
    <col min="11" max="13" width="6.25" customWidth="1"/>
    <col min="14" max="14" width="6.875" customWidth="1"/>
    <col min="15" max="15" width="6.625" customWidth="1"/>
    <col min="16" max="16" width="6.75" customWidth="1"/>
    <col min="17" max="17" width="7.375" customWidth="1"/>
    <col min="18" max="26" width="6.625" customWidth="1"/>
    <col min="27" max="27" width="6.875" customWidth="1"/>
    <col min="28" max="28" width="7.125" customWidth="1"/>
  </cols>
  <sheetData>
    <row r="1" spans="1:2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>
      <c r="A2" s="9" t="s">
        <v>0</v>
      </c>
      <c r="B2" s="9" t="s">
        <v>27</v>
      </c>
      <c r="C2" s="9" t="s">
        <v>1</v>
      </c>
      <c r="D2" s="9" t="s">
        <v>24</v>
      </c>
      <c r="E2" s="9" t="s">
        <v>2</v>
      </c>
      <c r="F2" s="9" t="s">
        <v>29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30</v>
      </c>
      <c r="L2" s="9" t="s">
        <v>62</v>
      </c>
      <c r="M2" s="9" t="s">
        <v>63</v>
      </c>
      <c r="N2" s="9" t="s">
        <v>31</v>
      </c>
      <c r="O2" s="9" t="s">
        <v>32</v>
      </c>
      <c r="P2" s="9" t="s">
        <v>26</v>
      </c>
      <c r="Q2" s="9" t="s">
        <v>7</v>
      </c>
      <c r="R2" s="9" t="s">
        <v>8</v>
      </c>
      <c r="S2" s="9" t="s">
        <v>10</v>
      </c>
      <c r="T2" s="9" t="s">
        <v>9</v>
      </c>
      <c r="U2" s="9" t="s">
        <v>11</v>
      </c>
      <c r="V2" s="9" t="s">
        <v>12</v>
      </c>
      <c r="W2" s="9" t="s">
        <v>13</v>
      </c>
      <c r="X2" s="9" t="s">
        <v>14</v>
      </c>
      <c r="Y2" s="9" t="s">
        <v>15</v>
      </c>
      <c r="Z2" s="9" t="s">
        <v>16</v>
      </c>
      <c r="AA2" s="9" t="s">
        <v>28</v>
      </c>
      <c r="AB2" s="30" t="s">
        <v>69</v>
      </c>
      <c r="AC2" s="10" t="s">
        <v>25</v>
      </c>
    </row>
    <row r="3" spans="1:29">
      <c r="A3" s="11"/>
      <c r="B3" s="11"/>
      <c r="C3" s="11" t="s">
        <v>22</v>
      </c>
      <c r="D3" s="11" t="s">
        <v>22</v>
      </c>
      <c r="E3" s="11" t="s">
        <v>22</v>
      </c>
      <c r="F3" s="11" t="s">
        <v>22</v>
      </c>
      <c r="G3" s="11" t="s">
        <v>22</v>
      </c>
      <c r="H3" s="11" t="s">
        <v>22</v>
      </c>
      <c r="I3" s="11" t="s">
        <v>22</v>
      </c>
      <c r="J3" s="11" t="s">
        <v>22</v>
      </c>
      <c r="K3" s="11"/>
      <c r="L3" s="11"/>
      <c r="M3" s="11"/>
      <c r="N3" s="11" t="s">
        <v>22</v>
      </c>
      <c r="O3" s="11" t="s">
        <v>22</v>
      </c>
      <c r="P3" s="11" t="s">
        <v>22</v>
      </c>
      <c r="Q3" s="11" t="s">
        <v>22</v>
      </c>
      <c r="R3" s="11" t="s">
        <v>22</v>
      </c>
      <c r="S3" s="11" t="s">
        <v>22</v>
      </c>
      <c r="T3" s="11" t="s">
        <v>22</v>
      </c>
      <c r="U3" s="11" t="s">
        <v>22</v>
      </c>
      <c r="V3" s="11" t="s">
        <v>22</v>
      </c>
      <c r="W3" s="11" t="s">
        <v>22</v>
      </c>
      <c r="X3" s="11" t="s">
        <v>22</v>
      </c>
      <c r="Y3" s="11" t="s">
        <v>22</v>
      </c>
      <c r="Z3" s="11" t="s">
        <v>22</v>
      </c>
      <c r="AA3" s="11" t="s">
        <v>22</v>
      </c>
      <c r="AB3" s="11" t="s">
        <v>69</v>
      </c>
      <c r="AC3" s="11" t="s">
        <v>22</v>
      </c>
    </row>
    <row r="4" spans="1:29">
      <c r="A4" s="12"/>
      <c r="B4" s="20" t="s">
        <v>65</v>
      </c>
      <c r="C4" s="12"/>
      <c r="D4" s="12"/>
      <c r="E4" s="12"/>
      <c r="F4" s="12"/>
      <c r="G4" s="12"/>
      <c r="H4" s="12"/>
      <c r="I4" s="12"/>
      <c r="J4" s="12"/>
      <c r="K4" s="13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2"/>
      <c r="AC4" s="15"/>
    </row>
    <row r="5" spans="1:29">
      <c r="A5" s="16">
        <v>1</v>
      </c>
      <c r="B5" s="16" t="s">
        <v>33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13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>
        <f>SUM(C5:AB5)</f>
        <v>13</v>
      </c>
    </row>
    <row r="6" spans="1:29" s="6" customFormat="1">
      <c r="A6" s="16">
        <v>2</v>
      </c>
      <c r="B6" s="16" t="s">
        <v>34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v>12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>
        <f t="shared" ref="AC6:AC55" si="0">SUM(C6:AB6)</f>
        <v>12</v>
      </c>
    </row>
    <row r="7" spans="1:29">
      <c r="A7" s="16">
        <v>3</v>
      </c>
      <c r="B7" s="16" t="s">
        <v>35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v>13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>
        <f t="shared" si="0"/>
        <v>13</v>
      </c>
    </row>
    <row r="8" spans="1:29">
      <c r="A8" s="16">
        <v>4</v>
      </c>
      <c r="B8" s="16" t="s">
        <v>36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v>21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>
        <f t="shared" si="0"/>
        <v>21</v>
      </c>
    </row>
    <row r="9" spans="1:29">
      <c r="A9" s="16">
        <v>5</v>
      </c>
      <c r="B9" s="16" t="s">
        <v>37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24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>
        <f t="shared" si="0"/>
        <v>24</v>
      </c>
    </row>
    <row r="10" spans="1:29">
      <c r="A10" s="16">
        <v>6</v>
      </c>
      <c r="B10" s="16" t="s">
        <v>38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v>24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>
        <f t="shared" si="0"/>
        <v>24</v>
      </c>
    </row>
    <row r="11" spans="1:29">
      <c r="A11" s="16">
        <v>7</v>
      </c>
      <c r="B11" s="16" t="s">
        <v>39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54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>
        <f t="shared" si="0"/>
        <v>54</v>
      </c>
    </row>
    <row r="12" spans="1:29">
      <c r="A12" s="16">
        <v>8</v>
      </c>
      <c r="B12" s="16" t="s">
        <v>40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12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>
        <f t="shared" si="0"/>
        <v>12</v>
      </c>
    </row>
    <row r="13" spans="1:29">
      <c r="A13" s="16">
        <v>9</v>
      </c>
      <c r="B13" s="16" t="s">
        <v>41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v>12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>
        <f t="shared" si="0"/>
        <v>12</v>
      </c>
    </row>
    <row r="14" spans="1:29">
      <c r="A14" s="16">
        <v>10</v>
      </c>
      <c r="B14" s="16" t="s">
        <v>42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v>36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>
        <f t="shared" si="0"/>
        <v>36</v>
      </c>
    </row>
    <row r="15" spans="1:29">
      <c r="A15" s="16">
        <v>11</v>
      </c>
      <c r="B15" s="16" t="s">
        <v>43</v>
      </c>
      <c r="C15" s="11"/>
      <c r="D15" s="11"/>
      <c r="E15" s="11"/>
      <c r="F15" s="11"/>
      <c r="G15" s="11">
        <v>1.68</v>
      </c>
      <c r="H15" s="11"/>
      <c r="I15" s="11"/>
      <c r="J15" s="11"/>
      <c r="K15" s="11"/>
      <c r="L15" s="11"/>
      <c r="M15" s="11"/>
      <c r="N15" s="11"/>
      <c r="O15" s="11"/>
      <c r="P15" s="11"/>
      <c r="Q15" s="11">
        <v>15</v>
      </c>
      <c r="R15" s="11"/>
      <c r="S15" s="11">
        <v>2.4500000000000002</v>
      </c>
      <c r="T15" s="11">
        <v>1.26</v>
      </c>
      <c r="U15" s="11"/>
      <c r="V15" s="11"/>
      <c r="W15" s="11"/>
      <c r="X15" s="11"/>
      <c r="Y15" s="11"/>
      <c r="Z15" s="11"/>
      <c r="AA15" s="11"/>
      <c r="AB15" s="11"/>
      <c r="AC15" s="11">
        <f t="shared" si="0"/>
        <v>20.39</v>
      </c>
    </row>
    <row r="16" spans="1:29">
      <c r="A16" s="16">
        <v>12</v>
      </c>
      <c r="B16" s="16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12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>
        <f t="shared" si="0"/>
        <v>12</v>
      </c>
    </row>
    <row r="17" spans="1:29">
      <c r="A17" s="16">
        <v>13</v>
      </c>
      <c r="B17" s="16" t="s">
        <v>44</v>
      </c>
      <c r="C17" s="11">
        <v>3.84</v>
      </c>
      <c r="D17" s="11">
        <v>2.88</v>
      </c>
      <c r="E17" s="11">
        <v>7.2</v>
      </c>
      <c r="F17" s="11"/>
      <c r="G17" s="11">
        <v>24</v>
      </c>
      <c r="H17" s="11"/>
      <c r="I17" s="11"/>
      <c r="J17" s="11"/>
      <c r="K17" s="11"/>
      <c r="L17" s="11"/>
      <c r="M17" s="11"/>
      <c r="N17" s="11"/>
      <c r="O17" s="11"/>
      <c r="P17" s="11"/>
      <c r="Q17" s="11">
        <v>14</v>
      </c>
      <c r="R17" s="11"/>
      <c r="S17" s="11"/>
      <c r="T17" s="11">
        <v>1.1299999999999999</v>
      </c>
      <c r="U17" s="11"/>
      <c r="V17" s="11"/>
      <c r="W17" s="11"/>
      <c r="X17" s="11"/>
      <c r="Y17" s="11"/>
      <c r="Z17" s="11"/>
      <c r="AA17" s="11"/>
      <c r="AB17" s="11"/>
      <c r="AC17" s="11">
        <f t="shared" si="0"/>
        <v>53.050000000000004</v>
      </c>
    </row>
    <row r="18" spans="1:29">
      <c r="A18" s="16">
        <v>14</v>
      </c>
      <c r="B18" s="16" t="s">
        <v>45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v>24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>
        <f t="shared" si="0"/>
        <v>24</v>
      </c>
    </row>
    <row r="19" spans="1:29">
      <c r="A19" s="16">
        <v>15</v>
      </c>
      <c r="B19" s="16" t="s">
        <v>46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v>12</v>
      </c>
      <c r="R19" s="11"/>
      <c r="S19" s="11"/>
      <c r="T19" s="11">
        <v>1.1299999999999999</v>
      </c>
      <c r="U19" s="11"/>
      <c r="V19" s="11"/>
      <c r="W19" s="11"/>
      <c r="X19" s="11"/>
      <c r="Y19" s="11"/>
      <c r="Z19" s="11"/>
      <c r="AA19" s="11"/>
      <c r="AB19" s="11"/>
      <c r="AC19" s="11">
        <f t="shared" si="0"/>
        <v>13.129999999999999</v>
      </c>
    </row>
    <row r="20" spans="1:29">
      <c r="A20" s="16">
        <v>16</v>
      </c>
      <c r="B20" s="16" t="s">
        <v>47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24</v>
      </c>
      <c r="R20" s="11"/>
      <c r="S20" s="11"/>
      <c r="T20" s="11">
        <v>1.1299999999999999</v>
      </c>
      <c r="U20" s="11"/>
      <c r="V20" s="11"/>
      <c r="W20" s="11"/>
      <c r="X20" s="11">
        <v>3.2</v>
      </c>
      <c r="Y20" s="11"/>
      <c r="Z20" s="11">
        <v>0.76</v>
      </c>
      <c r="AA20" s="11"/>
      <c r="AB20" s="11"/>
      <c r="AC20" s="11">
        <f t="shared" si="0"/>
        <v>29.09</v>
      </c>
    </row>
    <row r="21" spans="1:29">
      <c r="A21" s="16">
        <v>17</v>
      </c>
      <c r="B21" s="16" t="s">
        <v>17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11</v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>
        <f t="shared" si="0"/>
        <v>11</v>
      </c>
    </row>
    <row r="22" spans="1:29">
      <c r="A22" s="16">
        <v>18</v>
      </c>
      <c r="B22" s="16" t="s">
        <v>48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12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>
        <f t="shared" si="0"/>
        <v>12</v>
      </c>
    </row>
    <row r="23" spans="1:29">
      <c r="A23" s="16">
        <v>19</v>
      </c>
      <c r="B23" s="16" t="s">
        <v>49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24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>
        <f t="shared" si="0"/>
        <v>24</v>
      </c>
    </row>
    <row r="24" spans="1:29">
      <c r="A24" s="16">
        <v>20</v>
      </c>
      <c r="B24" s="16" t="s">
        <v>50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61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>
        <f t="shared" si="0"/>
        <v>61</v>
      </c>
    </row>
    <row r="25" spans="1:29">
      <c r="A25" s="16">
        <v>21</v>
      </c>
      <c r="B25" s="16" t="s">
        <v>51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v>25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>
        <f t="shared" si="0"/>
        <v>25</v>
      </c>
    </row>
    <row r="26" spans="1:29">
      <c r="A26" s="16">
        <v>22</v>
      </c>
      <c r="B26" s="16" t="s">
        <v>64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v>16</v>
      </c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>
        <f t="shared" si="0"/>
        <v>16</v>
      </c>
    </row>
    <row r="27" spans="1:29">
      <c r="A27" s="16">
        <v>23</v>
      </c>
      <c r="B27" s="16" t="s">
        <v>52</v>
      </c>
      <c r="C27" s="11">
        <v>8.92</v>
      </c>
      <c r="D27" s="11">
        <v>2.2799999999999998</v>
      </c>
      <c r="E27" s="11"/>
      <c r="F27" s="11"/>
      <c r="G27" s="11">
        <v>14.64</v>
      </c>
      <c r="H27" s="11"/>
      <c r="I27" s="11"/>
      <c r="J27" s="11"/>
      <c r="K27" s="11"/>
      <c r="L27" s="11"/>
      <c r="M27" s="11"/>
      <c r="N27" s="11"/>
      <c r="O27" s="11"/>
      <c r="P27" s="11"/>
      <c r="Q27" s="11">
        <v>24</v>
      </c>
      <c r="R27" s="11">
        <v>3.6</v>
      </c>
      <c r="S27" s="11"/>
      <c r="T27" s="11">
        <v>3.38</v>
      </c>
      <c r="U27" s="11"/>
      <c r="V27" s="11"/>
      <c r="W27" s="11"/>
      <c r="X27" s="11"/>
      <c r="Y27" s="11"/>
      <c r="Z27" s="11"/>
      <c r="AA27" s="11">
        <v>1.39</v>
      </c>
      <c r="AB27" s="11"/>
      <c r="AC27" s="11">
        <f t="shared" si="0"/>
        <v>58.210000000000008</v>
      </c>
    </row>
    <row r="28" spans="1:29">
      <c r="A28" s="16">
        <v>24</v>
      </c>
      <c r="B28" s="16" t="s">
        <v>53</v>
      </c>
      <c r="C28" s="11">
        <v>9.36</v>
      </c>
      <c r="D28" s="11">
        <v>3.24</v>
      </c>
      <c r="E28" s="11"/>
      <c r="F28" s="11"/>
      <c r="G28" s="11">
        <v>7.68</v>
      </c>
      <c r="H28" s="11"/>
      <c r="I28" s="11"/>
      <c r="J28" s="11"/>
      <c r="K28" s="11"/>
      <c r="L28" s="11"/>
      <c r="M28" s="11"/>
      <c r="N28" s="11"/>
      <c r="O28" s="11"/>
      <c r="P28" s="11"/>
      <c r="Q28" s="11">
        <v>21</v>
      </c>
      <c r="R28" s="11"/>
      <c r="S28" s="11">
        <v>1.91</v>
      </c>
      <c r="T28" s="11">
        <v>1.1299999999999999</v>
      </c>
      <c r="U28" s="11"/>
      <c r="V28" s="11"/>
      <c r="W28" s="11"/>
      <c r="X28" s="11"/>
      <c r="Y28" s="11"/>
      <c r="Z28" s="11"/>
      <c r="AA28" s="11">
        <v>1.39</v>
      </c>
      <c r="AB28" s="11"/>
      <c r="AC28" s="11">
        <f t="shared" si="0"/>
        <v>45.71</v>
      </c>
    </row>
    <row r="29" spans="1:29">
      <c r="A29" s="16">
        <v>25</v>
      </c>
      <c r="B29" s="16" t="s">
        <v>54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>
        <v>3.2</v>
      </c>
      <c r="Y29" s="11"/>
      <c r="Z29" s="11">
        <v>0.76</v>
      </c>
      <c r="AA29" s="11"/>
      <c r="AB29" s="11"/>
      <c r="AC29" s="11">
        <f t="shared" si="0"/>
        <v>3.96</v>
      </c>
    </row>
    <row r="30" spans="1:29">
      <c r="A30" s="16">
        <v>26</v>
      </c>
      <c r="B30" s="16" t="s">
        <v>55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v>145.5</v>
      </c>
      <c r="R30" s="11"/>
      <c r="S30" s="11"/>
      <c r="T30" s="11"/>
      <c r="U30" s="11"/>
      <c r="V30" s="11">
        <v>2.4</v>
      </c>
      <c r="W30" s="11">
        <v>5.16</v>
      </c>
      <c r="X30" s="11"/>
      <c r="Y30" s="11"/>
      <c r="Z30" s="11"/>
      <c r="AA30" s="11"/>
      <c r="AB30" s="11"/>
      <c r="AC30" s="11">
        <f t="shared" si="0"/>
        <v>153.06</v>
      </c>
    </row>
    <row r="31" spans="1:29" s="6" customFormat="1">
      <c r="A31" s="16">
        <v>27</v>
      </c>
      <c r="B31" s="16" t="s">
        <v>21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>
        <v>5.76</v>
      </c>
      <c r="Z31" s="11"/>
      <c r="AA31" s="11"/>
      <c r="AB31" s="11"/>
      <c r="AC31" s="11">
        <f t="shared" si="0"/>
        <v>5.76</v>
      </c>
    </row>
    <row r="32" spans="1:29" s="6" customFormat="1">
      <c r="A32" s="16">
        <v>28</v>
      </c>
      <c r="B32" s="16" t="s">
        <v>18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14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>
        <f t="shared" si="0"/>
        <v>14</v>
      </c>
    </row>
    <row r="33" spans="1:29" s="6" customFormat="1">
      <c r="A33" s="16">
        <v>29</v>
      </c>
      <c r="B33" s="16" t="s">
        <v>44</v>
      </c>
      <c r="C33" s="11"/>
      <c r="D33" s="11"/>
      <c r="E33" s="11">
        <v>7.2</v>
      </c>
      <c r="F33" s="11"/>
      <c r="G33" s="11"/>
      <c r="H33" s="11"/>
      <c r="I33" s="11"/>
      <c r="J33" s="11"/>
      <c r="K33" s="11"/>
      <c r="L33" s="11">
        <v>2.98</v>
      </c>
      <c r="M33" s="11">
        <v>2.98</v>
      </c>
      <c r="N33" s="11"/>
      <c r="O33" s="11"/>
      <c r="P33" s="11"/>
      <c r="Q33" s="11">
        <v>21</v>
      </c>
      <c r="R33" s="11"/>
      <c r="S33" s="11">
        <v>3.33</v>
      </c>
      <c r="T33" s="11">
        <v>2.25</v>
      </c>
      <c r="U33" s="11"/>
      <c r="V33" s="11">
        <v>3.26</v>
      </c>
      <c r="W33" s="11"/>
      <c r="X33" s="11"/>
      <c r="Y33" s="11"/>
      <c r="Z33" s="11">
        <v>1.52</v>
      </c>
      <c r="AA33" s="11"/>
      <c r="AB33" s="11"/>
      <c r="AC33" s="11">
        <f t="shared" si="0"/>
        <v>44.519999999999996</v>
      </c>
    </row>
    <row r="34" spans="1:29">
      <c r="A34" s="16">
        <v>30</v>
      </c>
      <c r="B34" s="16" t="s">
        <v>17</v>
      </c>
      <c r="C34" s="11"/>
      <c r="D34" s="11"/>
      <c r="E34" s="11"/>
      <c r="F34" s="11"/>
      <c r="G34" s="11">
        <v>6.24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>
        <v>1.58</v>
      </c>
      <c r="T34" s="11"/>
      <c r="U34" s="11"/>
      <c r="V34" s="11">
        <v>1.63</v>
      </c>
      <c r="W34" s="11"/>
      <c r="X34" s="11"/>
      <c r="Y34" s="11"/>
      <c r="Z34" s="11">
        <v>0.76</v>
      </c>
      <c r="AA34" s="11"/>
      <c r="AB34" s="11"/>
      <c r="AC34" s="11">
        <f t="shared" si="0"/>
        <v>10.209999999999999</v>
      </c>
    </row>
    <row r="35" spans="1:29">
      <c r="A35" s="16">
        <v>31</v>
      </c>
      <c r="B35" s="16" t="s">
        <v>56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>
        <v>2.2799999999999998</v>
      </c>
      <c r="AA35" s="11">
        <v>2.64</v>
      </c>
      <c r="AB35" s="11"/>
      <c r="AC35" s="11">
        <f t="shared" si="0"/>
        <v>4.92</v>
      </c>
    </row>
    <row r="36" spans="1:29">
      <c r="A36" s="16">
        <v>32</v>
      </c>
      <c r="B36" s="16" t="s">
        <v>47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>
        <v>0.76</v>
      </c>
      <c r="AA36" s="11"/>
      <c r="AB36" s="11"/>
      <c r="AC36" s="11">
        <f t="shared" si="0"/>
        <v>0.76</v>
      </c>
    </row>
    <row r="37" spans="1:29" ht="13.15" customHeight="1">
      <c r="A37" s="16">
        <v>33</v>
      </c>
      <c r="B37" s="16" t="s">
        <v>20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>
        <v>0.76</v>
      </c>
      <c r="AA37" s="11"/>
      <c r="AB37" s="11"/>
      <c r="AC37" s="11">
        <f t="shared" si="0"/>
        <v>0.76</v>
      </c>
    </row>
    <row r="38" spans="1:29">
      <c r="A38" s="16">
        <v>34</v>
      </c>
      <c r="B38" s="16" t="s">
        <v>54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>
        <v>1.63</v>
      </c>
      <c r="W38" s="11"/>
      <c r="X38" s="11"/>
      <c r="Y38" s="11"/>
      <c r="Z38" s="11">
        <v>0.76</v>
      </c>
      <c r="AA38" s="11"/>
      <c r="AB38" s="11"/>
      <c r="AC38" s="11">
        <f t="shared" si="0"/>
        <v>2.3899999999999997</v>
      </c>
    </row>
    <row r="39" spans="1:29">
      <c r="A39" s="16">
        <v>35</v>
      </c>
      <c r="B39" s="16" t="s">
        <v>57</v>
      </c>
      <c r="C39" s="11">
        <v>16.559999999999999</v>
      </c>
      <c r="D39" s="11">
        <v>15.84</v>
      </c>
      <c r="E39" s="11"/>
      <c r="F39" s="11">
        <v>1.08</v>
      </c>
      <c r="G39" s="11">
        <v>127.2</v>
      </c>
      <c r="H39" s="11"/>
      <c r="I39" s="11"/>
      <c r="J39" s="11">
        <v>164.4</v>
      </c>
      <c r="K39" s="11"/>
      <c r="L39" s="11"/>
      <c r="M39" s="11"/>
      <c r="N39" s="11"/>
      <c r="O39" s="11"/>
      <c r="P39" s="11">
        <v>6.6</v>
      </c>
      <c r="Q39" s="11">
        <v>279</v>
      </c>
      <c r="R39" s="11"/>
      <c r="S39" s="11">
        <v>13.83</v>
      </c>
      <c r="T39" s="11"/>
      <c r="U39" s="11">
        <v>4.68</v>
      </c>
      <c r="V39" s="11">
        <v>143.72999999999999</v>
      </c>
      <c r="W39" s="11">
        <v>53.16</v>
      </c>
      <c r="X39" s="11"/>
      <c r="Y39" s="11">
        <v>429.6</v>
      </c>
      <c r="Z39" s="11">
        <v>6.08</v>
      </c>
      <c r="AA39" s="11"/>
      <c r="AB39" s="11"/>
      <c r="AC39" s="11">
        <f t="shared" si="0"/>
        <v>1261.76</v>
      </c>
    </row>
    <row r="40" spans="1:29">
      <c r="A40" s="16"/>
      <c r="B40" s="1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9" t="s">
        <v>68</v>
      </c>
      <c r="AC40" s="19">
        <f>SUM(AC5:AC39)</f>
        <v>2127.6800000000003</v>
      </c>
    </row>
    <row r="41" spans="1:29">
      <c r="A41" s="16"/>
      <c r="B41" s="1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s="7" customFormat="1" ht="25.5">
      <c r="A42" s="17"/>
      <c r="B42" s="21" t="s">
        <v>58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>
      <c r="A43" s="16">
        <v>1</v>
      </c>
      <c r="B43" s="16" t="s">
        <v>57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>
        <f>8*(3.6*5)</f>
        <v>144</v>
      </c>
      <c r="Y43" s="11"/>
      <c r="Z43" s="11"/>
      <c r="AA43" s="11"/>
      <c r="AB43" s="11"/>
      <c r="AC43" s="11">
        <f t="shared" si="0"/>
        <v>144</v>
      </c>
    </row>
    <row r="44" spans="1:29">
      <c r="A44" s="16">
        <v>2</v>
      </c>
      <c r="B44" s="16" t="s">
        <v>56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>
        <f>3*(3.6*5)</f>
        <v>54</v>
      </c>
      <c r="Y44" s="11"/>
      <c r="Z44" s="11"/>
      <c r="AA44" s="11"/>
      <c r="AB44" s="11"/>
      <c r="AC44" s="11">
        <f t="shared" si="0"/>
        <v>54</v>
      </c>
    </row>
    <row r="45" spans="1:29">
      <c r="A45" s="16">
        <v>3</v>
      </c>
      <c r="B45" s="16" t="s">
        <v>44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>
        <f>2*(3.6*5)</f>
        <v>36</v>
      </c>
      <c r="Y45" s="11"/>
      <c r="Z45" s="11"/>
      <c r="AA45" s="11"/>
      <c r="AB45" s="11"/>
      <c r="AC45" s="11">
        <f t="shared" si="0"/>
        <v>36</v>
      </c>
    </row>
    <row r="46" spans="1:29">
      <c r="A46" s="16">
        <v>4</v>
      </c>
      <c r="B46" s="16" t="s">
        <v>47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>
        <f>1*(3.6*5)</f>
        <v>18</v>
      </c>
      <c r="Y46" s="11"/>
      <c r="Z46" s="11"/>
      <c r="AA46" s="11"/>
      <c r="AB46" s="11"/>
      <c r="AC46" s="11">
        <f t="shared" si="0"/>
        <v>18</v>
      </c>
    </row>
    <row r="47" spans="1:29">
      <c r="A47" s="16">
        <v>5</v>
      </c>
      <c r="B47" s="16" t="s">
        <v>20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>
        <f>1*(3.6*5)</f>
        <v>18</v>
      </c>
      <c r="Y47" s="11"/>
      <c r="Z47" s="11"/>
      <c r="AA47" s="11"/>
      <c r="AB47" s="11"/>
      <c r="AC47" s="11">
        <f t="shared" si="0"/>
        <v>18</v>
      </c>
    </row>
    <row r="48" spans="1:29">
      <c r="A48" s="16">
        <v>6</v>
      </c>
      <c r="B48" s="16" t="s">
        <v>54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>
        <f>1*(3.6*5)</f>
        <v>18</v>
      </c>
      <c r="Y48" s="11"/>
      <c r="Z48" s="11"/>
      <c r="AA48" s="11"/>
      <c r="AB48" s="11"/>
      <c r="AC48" s="11">
        <f t="shared" si="0"/>
        <v>18</v>
      </c>
    </row>
    <row r="49" spans="1:29">
      <c r="A49" s="16">
        <v>7</v>
      </c>
      <c r="B49" s="18" t="s">
        <v>66</v>
      </c>
      <c r="C49" s="18"/>
      <c r="D49" s="18"/>
      <c r="E49" s="18"/>
      <c r="F49" s="18"/>
      <c r="G49" s="18"/>
      <c r="H49" s="18"/>
      <c r="I49" s="18"/>
      <c r="J49" s="18"/>
      <c r="K49" s="11"/>
      <c r="L49" s="16"/>
      <c r="M49" s="16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1">
        <f>1*(3.6*5)</f>
        <v>18</v>
      </c>
      <c r="Y49" s="18"/>
      <c r="Z49" s="18"/>
      <c r="AA49" s="11"/>
      <c r="AB49" s="18"/>
      <c r="AC49" s="11">
        <f t="shared" si="0"/>
        <v>18</v>
      </c>
    </row>
    <row r="50" spans="1:29">
      <c r="A50" s="16">
        <v>8</v>
      </c>
      <c r="B50" s="18" t="s">
        <v>67</v>
      </c>
      <c r="C50" s="18"/>
      <c r="D50" s="18"/>
      <c r="E50" s="18"/>
      <c r="F50" s="18"/>
      <c r="G50" s="18"/>
      <c r="H50" s="18"/>
      <c r="I50" s="18"/>
      <c r="J50" s="18"/>
      <c r="K50" s="11"/>
      <c r="L50" s="16"/>
      <c r="M50" s="16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1">
        <f>1*(3.6*5)</f>
        <v>18</v>
      </c>
      <c r="Y50" s="18"/>
      <c r="Z50" s="18"/>
      <c r="AA50" s="11"/>
      <c r="AB50" s="18"/>
      <c r="AC50" s="11">
        <f t="shared" si="0"/>
        <v>18</v>
      </c>
    </row>
    <row r="51" spans="1:29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1"/>
      <c r="L51" s="16"/>
      <c r="M51" s="16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1"/>
      <c r="AB51" s="20" t="s">
        <v>68</v>
      </c>
      <c r="AC51" s="20">
        <f>SUM(AC43:AC50)</f>
        <v>324</v>
      </c>
    </row>
    <row r="52" spans="1:29">
      <c r="A52" s="16"/>
      <c r="B52" s="1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7" customFormat="1">
      <c r="A53" s="17"/>
      <c r="B53" s="21" t="s">
        <v>59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>
      <c r="A54" s="16">
        <v>1</v>
      </c>
      <c r="B54" s="16" t="s">
        <v>60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v>170.2</v>
      </c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>
        <f t="shared" si="0"/>
        <v>170.2</v>
      </c>
    </row>
    <row r="55" spans="1:29">
      <c r="A55" s="16">
        <v>2</v>
      </c>
      <c r="B55" s="16" t="s">
        <v>61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170.2</v>
      </c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>
        <f t="shared" si="0"/>
        <v>170.2</v>
      </c>
    </row>
    <row r="56" spans="1:29">
      <c r="A56" s="22"/>
      <c r="B56" s="12"/>
      <c r="C56" s="12"/>
      <c r="D56" s="12"/>
      <c r="E56" s="12"/>
      <c r="F56" s="12"/>
      <c r="G56" s="12"/>
      <c r="H56" s="12"/>
      <c r="I56" s="12"/>
      <c r="J56" s="12"/>
      <c r="K56" s="13"/>
      <c r="L56" s="14"/>
      <c r="M56" s="14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3"/>
      <c r="AB56" s="18" t="s">
        <v>68</v>
      </c>
      <c r="AC56" s="29">
        <f>SUM(AC54+AC55)</f>
        <v>340.4</v>
      </c>
    </row>
    <row r="57" spans="1:29" ht="25.5">
      <c r="A57" s="22"/>
      <c r="B57" s="21" t="s">
        <v>70</v>
      </c>
      <c r="C57" s="12"/>
      <c r="D57" s="12"/>
      <c r="E57" s="12"/>
      <c r="F57" s="12"/>
      <c r="G57" s="12"/>
      <c r="H57" s="12"/>
      <c r="I57" s="12"/>
      <c r="J57" s="12"/>
      <c r="K57" s="13"/>
      <c r="L57" s="14"/>
      <c r="M57" s="14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3"/>
      <c r="AB57" s="12"/>
      <c r="AC57" s="23"/>
    </row>
    <row r="58" spans="1:29">
      <c r="A58" s="16">
        <v>1</v>
      </c>
      <c r="B58" s="28" t="s">
        <v>57</v>
      </c>
      <c r="C58" s="12"/>
      <c r="D58" s="12"/>
      <c r="E58" s="12"/>
      <c r="F58" s="12"/>
      <c r="G58" s="12"/>
      <c r="H58" s="12"/>
      <c r="I58" s="12"/>
      <c r="J58" s="12"/>
      <c r="K58" s="13"/>
      <c r="L58" s="14"/>
      <c r="M58" s="14"/>
      <c r="N58" s="12"/>
      <c r="O58" s="12"/>
      <c r="P58" s="12"/>
      <c r="Q58" s="12">
        <v>38</v>
      </c>
      <c r="R58" s="12"/>
      <c r="S58" s="12"/>
      <c r="T58" s="12"/>
      <c r="U58" s="12"/>
      <c r="V58" s="12"/>
      <c r="W58" s="12"/>
      <c r="X58" s="12"/>
      <c r="Y58" s="12"/>
      <c r="Z58" s="12"/>
      <c r="AA58" s="13"/>
      <c r="AB58" s="12"/>
      <c r="AC58" s="29">
        <f>SUM(Tabela3[[#This Row],[P-1b]:[   ]])</f>
        <v>38</v>
      </c>
    </row>
    <row r="59" spans="1:29">
      <c r="A59" s="18"/>
      <c r="B59" s="1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>
      <c r="A60" s="24" t="s">
        <v>23</v>
      </c>
      <c r="B60" s="24"/>
      <c r="C60" s="25">
        <f>SUBTOTAL(109,Tabela3[P-1b])</f>
        <v>38.679999999999993</v>
      </c>
      <c r="D60" s="25">
        <f>SUBTOTAL(109,Tabela3[P-1e])</f>
        <v>24.240000000000002</v>
      </c>
      <c r="E60" s="26">
        <f>SUBTOTAL(109,Tabela3[P-2b])</f>
        <v>14.4</v>
      </c>
      <c r="F60" s="25">
        <f>SUBTOTAL(109,Tabela3[P-3a/b])</f>
        <v>1.08</v>
      </c>
      <c r="G60" s="25">
        <f>SUBTOTAL(109,Tabela3[P-4])</f>
        <v>181.44</v>
      </c>
      <c r="H60" s="25">
        <f>SUBTOTAL(109,Tabela3[P-6])</f>
        <v>0</v>
      </c>
      <c r="I60" s="25">
        <f>SUBTOTAL(109,Tabela3[P-7a])</f>
        <v>0</v>
      </c>
      <c r="J60" s="25">
        <f>SUBTOTAL(109,Tabela3[P-7b])</f>
        <v>164.4</v>
      </c>
      <c r="K60" s="25">
        <f>SUBTOTAL(109,Tabela3[P-8a])</f>
        <v>0</v>
      </c>
      <c r="L60" s="25">
        <f>SUBTOTAL(109,Tabela3[P-8b])</f>
        <v>2.98</v>
      </c>
      <c r="M60" s="25">
        <f>SUBTOTAL(109,Tabela3[P-8d])</f>
        <v>2.98</v>
      </c>
      <c r="N60" s="25">
        <f>SUBTOTAL(109,Tabela3[P-8e])</f>
        <v>0</v>
      </c>
      <c r="O60" s="25">
        <f>SUBTOTAL(109,Tabela3[P-8f])</f>
        <v>0</v>
      </c>
      <c r="P60" s="25">
        <f>SUBTOTAL(109,Tabela3[[ TAXI]])</f>
        <v>6.6</v>
      </c>
      <c r="Q60" s="25">
        <f>SUBTOTAL(109,Tabela3[P-10])</f>
        <v>1353.9</v>
      </c>
      <c r="R60" s="25">
        <f>SUBTOTAL(109,Tabela3[P-12])</f>
        <v>3.6</v>
      </c>
      <c r="S60" s="25">
        <f>SUBTOTAL(109,Tabela3[P-13])</f>
        <v>23.1</v>
      </c>
      <c r="T60" s="25">
        <f>SUBTOTAL(109,Tabela3[P-14])</f>
        <v>11.41</v>
      </c>
      <c r="U60" s="25">
        <f>SUBTOTAL(109,Tabela3[P-17])</f>
        <v>4.68</v>
      </c>
      <c r="V60" s="25">
        <f>SUBTOTAL(109,Tabela3[P-18])</f>
        <v>152.64999999999998</v>
      </c>
      <c r="W60" s="25">
        <f>SUBTOTAL(109,Tabela3[P-19])</f>
        <v>58.319999999999993</v>
      </c>
      <c r="X60" s="25">
        <f>SUBTOTAL(109,Tabela3[P-20])</f>
        <v>330.4</v>
      </c>
      <c r="Y60" s="25">
        <f>SUBTOTAL(109,Tabela3[P-21])</f>
        <v>435.36</v>
      </c>
      <c r="Z60" s="25">
        <f>SUBTOTAL(109,Tabela3[P-24])</f>
        <v>14.44</v>
      </c>
      <c r="AA60" s="25">
        <f>SUBTOTAL(109,Tabela3[P-25])</f>
        <v>5.42</v>
      </c>
      <c r="AB60" s="27"/>
      <c r="AC60" s="27">
        <f>SUM(AC40+AC51+AC56+AC58)</f>
        <v>2830.0800000000004</v>
      </c>
    </row>
    <row r="61" spans="1:29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9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9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</sheetData>
  <pageMargins left="0.43307086614173229" right="0" top="0.41666666666666669" bottom="0" header="8.3333333333333329E-2" footer="0.31496062992125984"/>
  <pageSetup paperSize="9" scale="57" orientation="landscape" horizontalDpi="4294967295" verticalDpi="4294967295" r:id="rId1"/>
  <headerFooter>
    <oddHeader>&amp;C&amp;"Czcionka tekstu podstawowego,Pogrubiony"Wykaz oznakowania poziomego do wykonania na drogach powiatowych w powiecie oleckim do dnia 30.05.2018r.</oddHeader>
  </headerFooter>
  <ignoredErrors>
    <ignoredError sqref="AC43:AC48 AC5:AC39 AC54:AC55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view="pageLayout" workbookViewId="0">
      <selection activeCell="Q5" sqref="A1:Q5"/>
    </sheetView>
  </sheetViews>
  <sheetFormatPr defaultRowHeight="14.25"/>
  <cols>
    <col min="1" max="1" width="4.375" customWidth="1"/>
    <col min="2" max="2" width="12.25" customWidth="1"/>
    <col min="16" max="16" width="9.5" bestFit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</sheetData>
  <pageMargins left="0.43307086614173229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admin</cp:lastModifiedBy>
  <cp:lastPrinted>2018-04-26T12:09:50Z</cp:lastPrinted>
  <dcterms:created xsi:type="dcterms:W3CDTF">2015-03-30T07:22:48Z</dcterms:created>
  <dcterms:modified xsi:type="dcterms:W3CDTF">2018-04-27T08:21:36Z</dcterms:modified>
</cp:coreProperties>
</file>